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Haushaltsbuch" sheetId="1" r:id="rId1"/>
    <sheet name="Kassenbuch" sheetId="2" r:id="rId2"/>
    <sheet name="Kategorie" sheetId="3" r:id="rId3"/>
    <sheet name="Budget" sheetId="5" r:id="rId4"/>
    <sheet name="datenbasis" sheetId="4" state="hidden" r:id="rId5"/>
  </sheets>
  <calcPr calcId="145621"/>
</workbook>
</file>

<file path=xl/calcChain.xml><?xml version="1.0" encoding="utf-8"?>
<calcChain xmlns="http://schemas.openxmlformats.org/spreadsheetml/2006/main">
  <c r="S11" i="1" l="1"/>
  <c r="S10" i="1"/>
  <c r="R9" i="1"/>
  <c r="E11" i="1"/>
  <c r="O12" i="5" l="1"/>
  <c r="O11" i="5"/>
  <c r="O10" i="5"/>
  <c r="O9" i="5"/>
  <c r="O8" i="5"/>
  <c r="O7" i="5"/>
  <c r="E10" i="2"/>
  <c r="E9" i="2"/>
  <c r="E8" i="2"/>
  <c r="E7" i="2"/>
  <c r="E6" i="2"/>
  <c r="E5" i="2"/>
  <c r="E4" i="2"/>
  <c r="K4" i="2" l="1"/>
  <c r="K5" i="2"/>
  <c r="K6" i="2"/>
  <c r="K7" i="2"/>
  <c r="K8" i="2"/>
  <c r="K9" i="2"/>
  <c r="O2" i="5"/>
  <c r="O3" i="5"/>
  <c r="O4" i="5"/>
  <c r="O5" i="5"/>
  <c r="O6" i="5"/>
  <c r="J3" i="2"/>
  <c r="J4" i="2"/>
  <c r="J5" i="2"/>
  <c r="J6" i="2"/>
  <c r="J7" i="2"/>
  <c r="J8" i="2"/>
  <c r="J9" i="2"/>
  <c r="J2" i="2"/>
  <c r="C17" i="5"/>
  <c r="D19" i="5" s="1"/>
  <c r="D17" i="5"/>
  <c r="D20" i="5" s="1"/>
  <c r="E17" i="5"/>
  <c r="D21" i="5" s="1"/>
  <c r="F17" i="5"/>
  <c r="D22" i="5" s="1"/>
  <c r="G17" i="5"/>
  <c r="D23" i="5" s="1"/>
  <c r="H17" i="5"/>
  <c r="D24" i="5" s="1"/>
  <c r="I17" i="5"/>
  <c r="D25" i="5" s="1"/>
  <c r="J17" i="5"/>
  <c r="D26" i="5" s="1"/>
  <c r="K17" i="5"/>
  <c r="D27" i="5" s="1"/>
  <c r="L17" i="5"/>
  <c r="D28" i="5" s="1"/>
  <c r="M17" i="5"/>
  <c r="D29" i="5" s="1"/>
  <c r="N17" i="5"/>
  <c r="D30" i="5" s="1"/>
  <c r="C30" i="5"/>
  <c r="C29" i="5"/>
  <c r="C28" i="5"/>
  <c r="C27" i="5"/>
  <c r="C26" i="5"/>
  <c r="C25" i="5"/>
  <c r="C24" i="5"/>
  <c r="C23" i="5"/>
  <c r="C22" i="5"/>
  <c r="C21" i="5"/>
  <c r="C20" i="5"/>
  <c r="C19" i="5"/>
  <c r="E3" i="2"/>
  <c r="E10" i="1"/>
  <c r="E2" i="2"/>
  <c r="K2" i="2" l="1"/>
  <c r="L19" i="1"/>
  <c r="K3" i="2"/>
  <c r="E24" i="5"/>
  <c r="F24" i="5" s="1"/>
  <c r="E30" i="5"/>
  <c r="F30" i="5" s="1"/>
  <c r="E23" i="5"/>
  <c r="F23" i="5" s="1"/>
  <c r="E21" i="5"/>
  <c r="F21" i="5" s="1"/>
  <c r="E25" i="5"/>
  <c r="F25" i="5" s="1"/>
  <c r="E20" i="5"/>
  <c r="F20" i="5" s="1"/>
  <c r="E29" i="5"/>
  <c r="F29" i="5" s="1"/>
  <c r="E22" i="5"/>
  <c r="F22" i="5" s="1"/>
  <c r="E26" i="5"/>
  <c r="F26" i="5" s="1"/>
  <c r="E27" i="5"/>
  <c r="F27" i="5" s="1"/>
  <c r="E28" i="5"/>
  <c r="E19" i="5"/>
  <c r="V10" i="1"/>
  <c r="I20" i="1"/>
  <c r="I16" i="1"/>
  <c r="K20" i="1"/>
  <c r="M20" i="1"/>
  <c r="K16" i="1"/>
  <c r="M16" i="1"/>
  <c r="G20" i="1"/>
  <c r="G16" i="1"/>
  <c r="H15" i="1"/>
  <c r="J15" i="1"/>
  <c r="L15" i="1"/>
  <c r="F19" i="1"/>
  <c r="H19" i="1"/>
  <c r="J19" i="1"/>
  <c r="F15" i="1"/>
  <c r="L20" i="1" l="1"/>
  <c r="F28" i="5"/>
  <c r="V11" i="1"/>
  <c r="F19" i="5"/>
  <c r="J16" i="1"/>
  <c r="H20" i="1"/>
  <c r="K10" i="1"/>
  <c r="H16" i="1"/>
  <c r="J20" i="1"/>
  <c r="F20" i="1"/>
  <c r="L16" i="1"/>
  <c r="F16" i="1"/>
  <c r="J9" i="1"/>
  <c r="H10" i="1"/>
  <c r="G9" i="1"/>
  <c r="U9" i="1" l="1"/>
  <c r="J10" i="1"/>
  <c r="G10" i="1"/>
  <c r="O9" i="1"/>
  <c r="P10" i="1" s="1"/>
</calcChain>
</file>

<file path=xl/comments1.xml><?xml version="1.0" encoding="utf-8"?>
<comments xmlns="http://schemas.openxmlformats.org/spreadsheetml/2006/main">
  <authors>
    <author>Susu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Kostenlose-office-vorlagen.de
Dieser Wert wird automatisch befüllt. Bitte nicht ändern oder anpassen!</t>
        </r>
      </text>
    </comment>
  </commentList>
</comments>
</file>

<file path=xl/sharedStrings.xml><?xml version="1.0" encoding="utf-8"?>
<sst xmlns="http://schemas.openxmlformats.org/spreadsheetml/2006/main" count="145" uniqueCount="84">
  <si>
    <t>Einnahmen aktueller Monat</t>
  </si>
  <si>
    <t>Ausgaben aktueller Monat</t>
  </si>
  <si>
    <t>Kontostand</t>
  </si>
  <si>
    <t>Wohnung/Haus</t>
  </si>
  <si>
    <t>Einnahmen</t>
  </si>
  <si>
    <t>Versicherungen</t>
  </si>
  <si>
    <t>Kredite</t>
  </si>
  <si>
    <t>Auto</t>
  </si>
  <si>
    <t>Sparen</t>
  </si>
  <si>
    <t>Laufende Ausgaben</t>
  </si>
  <si>
    <t>Monat</t>
  </si>
  <si>
    <t>Kategegorie</t>
  </si>
  <si>
    <t>Unterkategorie</t>
  </si>
  <si>
    <t>Betrag</t>
  </si>
  <si>
    <t>Kategorie</t>
  </si>
  <si>
    <t>Haus</t>
  </si>
  <si>
    <t>Miete</t>
  </si>
  <si>
    <t>Strom</t>
  </si>
  <si>
    <t>Internet</t>
  </si>
  <si>
    <t>Datum</t>
  </si>
  <si>
    <t>Gehalt</t>
  </si>
  <si>
    <t>LaufendeAusgaben</t>
  </si>
  <si>
    <t>Risikoleben</t>
  </si>
  <si>
    <t>Zeitraum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</si>
  <si>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</si>
  <si>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</si>
  <si>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</si>
  <si>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</si>
  <si>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</si>
  <si>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</si>
  <si>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</si>
  <si>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</si>
  <si>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</si>
  <si>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</si>
  <si>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</si>
  <si>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</si>
  <si>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Lebensmittel</t>
  </si>
  <si>
    <t>Tanken</t>
  </si>
  <si>
    <t>Versicherung</t>
  </si>
  <si>
    <t>Werkstatt</t>
  </si>
  <si>
    <t>Reinigung</t>
  </si>
  <si>
    <t>Einkauf</t>
  </si>
  <si>
    <t>Restaurant</t>
  </si>
  <si>
    <t>Barclay</t>
  </si>
  <si>
    <t>Rauchen</t>
  </si>
  <si>
    <t>Spesen</t>
  </si>
  <si>
    <t>Kinder</t>
  </si>
  <si>
    <t>GEZ</t>
  </si>
  <si>
    <t>Hausratversicherung</t>
  </si>
  <si>
    <t>Haftpflicht</t>
  </si>
  <si>
    <t>Müll</t>
  </si>
  <si>
    <t>Haustiere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</si>
  <si>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</si>
  <si>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</si>
  <si>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</si>
  <si>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</si>
  <si>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</si>
  <si>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</si>
  <si>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</si>
  <si>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</si>
  <si>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</si>
  <si>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</si>
  <si>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</si>
  <si>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</si>
  <si>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nächster Monat</t>
  </si>
  <si>
    <t>Einahmen</t>
  </si>
  <si>
    <t>Ausgaben</t>
  </si>
  <si>
    <t>bis Jahresende</t>
  </si>
  <si>
    <t>ADAC</t>
  </si>
  <si>
    <t>Aktueller Kontostand</t>
  </si>
  <si>
    <t>Monatsende</t>
  </si>
  <si>
    <t>Haushaltsbuch</t>
  </si>
  <si>
    <t>Summe</t>
  </si>
  <si>
    <t>Aktuell</t>
  </si>
  <si>
    <t>Plan</t>
  </si>
  <si>
    <t>Bausparen</t>
  </si>
  <si>
    <t>TV Mediamarkt</t>
  </si>
  <si>
    <t>Sparbucheinlage</t>
  </si>
  <si>
    <t>Taschengeld Kind1</t>
  </si>
  <si>
    <t>Taschengeld Kind2</t>
  </si>
  <si>
    <t>Monat auswählen &gt;</t>
  </si>
  <si>
    <t>Kategorie &gt;</t>
  </si>
  <si>
    <t>Unterkategorie &gt;</t>
  </si>
  <si>
    <r>
      <t xml:space="preserve">Legen Sie für jede Kategorie und Unterkategorie das monatliche Budget fest. </t>
    </r>
    <r>
      <rPr>
        <b/>
        <sz val="11"/>
        <color rgb="FFFF0000"/>
        <rFont val="Calibri"/>
        <family val="2"/>
        <scheme val="minor"/>
      </rPr>
      <t>Von 1 (Januar) bis 12 (Dezember).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</si>
</sst>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14" fontId="0" fillId="0" borderId="0" xfId="0" applyNumberFormat="1"/>
    <xf numFmtId="164" fontId="0" fillId="0" borderId="0" xfId="0" applyNumberFormat="1"/>
    <xf numFmtId="0" fontId="5" fillId="3" borderId="0" xfId="0" applyFont="1" applyFill="1"/>
    <xf numFmtId="44" fontId="4" fillId="3" borderId="0" xfId="1" applyFont="1" applyFill="1" applyAlignment="1"/>
    <xf numFmtId="44" fontId="0" fillId="0" borderId="0" xfId="1" applyFont="1"/>
    <xf numFmtId="44" fontId="2" fillId="3" borderId="0" xfId="1" applyFont="1" applyFill="1"/>
    <xf numFmtId="9" fontId="2" fillId="3" borderId="0" xfId="2" applyFont="1" applyFill="1"/>
    <xf numFmtId="44" fontId="2" fillId="3" borderId="0" xfId="0" applyNumberFormat="1" applyFont="1" applyFill="1"/>
    <xf numFmtId="0" fontId="6" fillId="3" borderId="0" xfId="0" applyFont="1" applyFill="1"/>
    <xf numFmtId="44" fontId="6" fillId="3" borderId="0" xfId="1" applyFont="1" applyFill="1"/>
    <xf numFmtId="0" fontId="0" fillId="5" borderId="0" xfId="0" applyFill="1"/>
    <xf numFmtId="0" fontId="2" fillId="0" borderId="0" xfId="0" applyFont="1"/>
    <xf numFmtId="14" fontId="0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14" fontId="0" fillId="0" borderId="1" xfId="0" applyNumberFormat="1" applyFont="1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0" xfId="0" applyBorder="1"/>
    <xf numFmtId="0" fontId="2" fillId="0" borderId="0" xfId="0" applyFont="1" applyBorder="1"/>
    <xf numFmtId="165" fontId="2" fillId="0" borderId="0" xfId="1" applyNumberFormat="1" applyFont="1" applyBorder="1"/>
    <xf numFmtId="44" fontId="2" fillId="0" borderId="0" xfId="1" applyFont="1" applyBorder="1"/>
    <xf numFmtId="14" fontId="2" fillId="0" borderId="0" xfId="0" applyNumberFormat="1" applyFont="1" applyBorder="1"/>
    <xf numFmtId="164" fontId="2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44" fontId="3" fillId="3" borderId="0" xfId="1" applyFont="1" applyFill="1" applyAlignment="1">
      <alignment horizontal="center"/>
    </xf>
    <xf numFmtId="44" fontId="4" fillId="3" borderId="0" xfId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44" fontId="4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2">
    <dxf>
      <numFmt numFmtId="164" formatCode="#,##0.00\ &quot;€&quot;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Kassenbuch!$J$1</c:f>
              <c:strCache>
                <c:ptCount val="1"/>
                <c:pt idx="0">
                  <c:v>Aktuell</c:v>
                </c:pt>
              </c:strCache>
            </c:strRef>
          </c:tx>
          <c:invertIfNegative val="0"/>
          <c:cat>
            <c:strRef>
              <c:f>Kassenbuch!$I$2:$I$9</c:f>
              <c:strCache>
                <c:ptCount val="8"/>
                <c:pt idx="0">
                  <c:v>Einnahmen</c:v>
                </c:pt>
                <c:pt idx="1">
                  <c:v>Haus</c:v>
                </c:pt>
                <c:pt idx="2">
                  <c:v>Versicherungen</c:v>
                </c:pt>
                <c:pt idx="3">
                  <c:v>Kredite</c:v>
                </c:pt>
                <c:pt idx="4">
                  <c:v>Auto</c:v>
                </c:pt>
                <c:pt idx="5">
                  <c:v>Sparen</c:v>
                </c:pt>
                <c:pt idx="6">
                  <c:v>LaufendeAusgaben</c:v>
                </c:pt>
                <c:pt idx="7">
                  <c:v>Lebensmittel</c:v>
                </c:pt>
              </c:strCache>
            </c:strRef>
          </c:cat>
          <c:val>
            <c:numRef>
              <c:f>Kassenbuch!$J$2:$J$9</c:f>
              <c:numCache>
                <c:formatCode>_-* #,##0\ "€"_-;\-* #,##0\ "€"_-;_-* "-"??\ "€"_-;_-@_-</c:formatCode>
                <c:ptCount val="8"/>
                <c:pt idx="0">
                  <c:v>1500</c:v>
                </c:pt>
                <c:pt idx="1">
                  <c:v>300</c:v>
                </c:pt>
                <c:pt idx="2">
                  <c:v>10</c:v>
                </c:pt>
                <c:pt idx="3">
                  <c:v>79</c:v>
                </c:pt>
                <c:pt idx="4">
                  <c:v>98</c:v>
                </c:pt>
                <c:pt idx="5">
                  <c:v>50</c:v>
                </c:pt>
                <c:pt idx="6">
                  <c:v>30</c:v>
                </c:pt>
                <c:pt idx="7">
                  <c:v>200</c:v>
                </c:pt>
              </c:numCache>
            </c:numRef>
          </c:val>
        </c:ser>
        <c:ser>
          <c:idx val="1"/>
          <c:order val="1"/>
          <c:tx>
            <c:strRef>
              <c:f>Kassenbuch!$K$1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cat>
            <c:strRef>
              <c:f>Kassenbuch!$I$2:$I$9</c:f>
              <c:strCache>
                <c:ptCount val="8"/>
                <c:pt idx="0">
                  <c:v>Einnahmen</c:v>
                </c:pt>
                <c:pt idx="1">
                  <c:v>Haus</c:v>
                </c:pt>
                <c:pt idx="2">
                  <c:v>Versicherungen</c:v>
                </c:pt>
                <c:pt idx="3">
                  <c:v>Kredite</c:v>
                </c:pt>
                <c:pt idx="4">
                  <c:v>Auto</c:v>
                </c:pt>
                <c:pt idx="5">
                  <c:v>Sparen</c:v>
                </c:pt>
                <c:pt idx="6">
                  <c:v>LaufendeAusgaben</c:v>
                </c:pt>
                <c:pt idx="7">
                  <c:v>Lebensmittel</c:v>
                </c:pt>
              </c:strCache>
            </c:strRef>
          </c:cat>
          <c:val>
            <c:numRef>
              <c:f>Kassenbuch!$K$2:$K$9</c:f>
              <c:numCache>
                <c:formatCode>_("€"* #,##0.00_);_("€"* \(#,##0.00\);_("€"* "-"??_);_(@_)</c:formatCode>
                <c:ptCount val="8"/>
                <c:pt idx="0">
                  <c:v>12000</c:v>
                </c:pt>
                <c:pt idx="1">
                  <c:v>6935</c:v>
                </c:pt>
                <c:pt idx="2">
                  <c:v>120</c:v>
                </c:pt>
                <c:pt idx="3">
                  <c:v>1200</c:v>
                </c:pt>
                <c:pt idx="4">
                  <c:v>1800</c:v>
                </c:pt>
                <c:pt idx="5">
                  <c:v>600</c:v>
                </c:pt>
                <c:pt idx="6">
                  <c:v>600</c:v>
                </c:pt>
                <c:pt idx="7">
                  <c:v>3600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53408"/>
        <c:axId val="163154944"/>
      </c:barChart>
      <c:catAx>
        <c:axId val="16315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3154944"/>
        <c:crosses val="autoZero"/>
        <c:auto val="1"/>
        <c:lblAlgn val="ctr"/>
        <c:lblOffset val="100"/>
        <c:noMultiLvlLbl val="0"/>
      </c:catAx>
      <c:valAx>
        <c:axId val="163154944"/>
        <c:scaling>
          <c:orientation val="minMax"/>
        </c:scaling>
        <c:delete val="0"/>
        <c:axPos val="l"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163153408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1000"/>
            </a:pPr>
            <a:endParaRPr lang="de-DE"/>
          </a:p>
        </c:txPr>
      </c:dTable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3670953630796154"/>
          <c:y val="3.2407407407407406E-2"/>
          <c:w val="0.20598266125825182"/>
          <c:h val="6.948283540725214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kostenlose-office-vorlagen.d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13</xdr:row>
      <xdr:rowOff>9524</xdr:rowOff>
    </xdr:from>
    <xdr:to>
      <xdr:col>22</xdr:col>
      <xdr:colOff>57150</xdr:colOff>
      <xdr:row>29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9526</xdr:colOff>
      <xdr:row>2</xdr:row>
      <xdr:rowOff>39388</xdr:rowOff>
    </xdr:from>
    <xdr:to>
      <xdr:col>21</xdr:col>
      <xdr:colOff>704850</xdr:colOff>
      <xdr:row>4</xdr:row>
      <xdr:rowOff>157911</xdr:rowOff>
    </xdr:to>
    <xdr:pic>
      <xdr:nvPicPr>
        <xdr:cNvPr id="2" name="Grafik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76" y="420388"/>
          <a:ext cx="1457324" cy="4995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E10" totalsRowShown="0">
  <autoFilter ref="A1:E10"/>
  <tableColumns count="5">
    <tableColumn id="1" name="Datum" dataDxfId="1"/>
    <tableColumn id="2" name="Kategegorie"/>
    <tableColumn id="3" name="Unterkategorie"/>
    <tableColumn id="4" name="Betrag" dataDxfId="0"/>
    <tableColumn id="5" name="Monat">
      <calculatedColumnFormula>MONTH(Tabelle1[Datum])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elle11" displayName="Tabelle11" ref="A1:O12" totalsRowShown="0">
  <autoFilter ref="A1:O12"/>
  <tableColumns count="15">
    <tableColumn id="1" name="Kategorie"/>
    <tableColumn id="2" name="Unterkategorie"/>
    <tableColumn id="6" name="1"/>
    <tableColumn id="7" name="2"/>
    <tableColumn id="8" name="3"/>
    <tableColumn id="9" name="4"/>
    <tableColumn id="10" name="5"/>
    <tableColumn id="11" name="6"/>
    <tableColumn id="12" name="7"/>
    <tableColumn id="13" name="8"/>
    <tableColumn id="14" name="9"/>
    <tableColumn id="15" name="10"/>
    <tableColumn id="16" name="11"/>
    <tableColumn id="17" name="12"/>
    <tableColumn id="18" name="Summe" dataCellStyle="Währung">
      <calculatedColumnFormula>SUM(Tabelle11[[#This Row],[1]:[12]])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Einnahmen" displayName="Einnahmen" ref="B1:B3" totalsRowShown="0">
  <autoFilter ref="B1:B3"/>
  <tableColumns count="1">
    <tableColumn id="1" name="Einnahme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Haus" displayName="Haus" ref="C1:C8" totalsRowShown="0">
  <autoFilter ref="C1:C8"/>
  <tableColumns count="1">
    <tableColumn id="1" name="Hau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Versicherungen" displayName="Versicherungen" ref="D1:D5" totalsRowShown="0">
  <autoFilter ref="D1:D5"/>
  <tableColumns count="1">
    <tableColumn id="1" name="Versicherunge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Kredite" displayName="Kredite" ref="E1:E5" totalsRowShown="0">
  <autoFilter ref="E1:E5"/>
  <tableColumns count="1">
    <tableColumn id="1" name="Kredi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Auto" displayName="Auto" ref="F1:F6" totalsRowShown="0">
  <autoFilter ref="F1:F6"/>
  <tableColumns count="1">
    <tableColumn id="1" name="Aut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Sparen" displayName="Sparen" ref="G1:G4" totalsRowShown="0">
  <autoFilter ref="G1:G4"/>
  <tableColumns count="1">
    <tableColumn id="1" name="Sparen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LaufendeAusgaben" displayName="LaufendeAusgaben" ref="H1:H7" totalsRowShown="0">
  <autoFilter ref="H1:H7"/>
  <tableColumns count="1">
    <tableColumn id="1" name="LaufendeAusgabe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Lebensmittel" displayName="Lebensmittel" ref="I1:I4" totalsRowShown="0">
  <autoFilter ref="I1:I4"/>
  <tableColumns count="1">
    <tableColumn id="1" name="Lebensmitt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20"/>
  <sheetViews>
    <sheetView showGridLines="0" tabSelected="1" zoomScaleNormal="100" workbookViewId="0">
      <selection activeCell="C15" sqref="C15"/>
    </sheetView>
  </sheetViews>
  <sheetFormatPr baseColWidth="10" defaultRowHeight="15" x14ac:dyDescent="0.25"/>
  <cols>
    <col min="4" max="4" width="10" customWidth="1"/>
    <col min="5" max="5" width="2.28515625" customWidth="1"/>
    <col min="14" max="14" width="2.140625" customWidth="1"/>
    <col min="17" max="17" width="2.5703125" customWidth="1"/>
    <col min="20" max="20" width="3.28515625" customWidth="1"/>
  </cols>
  <sheetData>
    <row r="3" spans="3:22" ht="15" customHeight="1" x14ac:dyDescent="0.25">
      <c r="E3" s="34" t="s">
        <v>71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3:22" ht="15" customHeight="1" x14ac:dyDescent="0.25"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3:22" ht="15" customHeight="1" x14ac:dyDescent="0.25"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7" spans="3:22" x14ac:dyDescent="0.25">
      <c r="E7" s="2"/>
      <c r="F7" s="2"/>
      <c r="G7" s="2"/>
      <c r="H7" s="2"/>
      <c r="I7" s="2"/>
      <c r="J7" s="2"/>
      <c r="K7" s="2"/>
      <c r="L7" s="2"/>
      <c r="M7" s="2"/>
      <c r="O7" s="2"/>
      <c r="P7" s="2"/>
      <c r="R7" s="2"/>
      <c r="S7" s="2"/>
      <c r="U7" s="2"/>
      <c r="V7" s="2"/>
    </row>
    <row r="8" spans="3:22" x14ac:dyDescent="0.25">
      <c r="E8" s="32" t="s">
        <v>23</v>
      </c>
      <c r="F8" s="32"/>
      <c r="G8" s="31" t="s">
        <v>0</v>
      </c>
      <c r="H8" s="31"/>
      <c r="I8" s="31"/>
      <c r="J8" s="32" t="s">
        <v>1</v>
      </c>
      <c r="K8" s="32"/>
      <c r="L8" s="32"/>
      <c r="M8" s="2"/>
      <c r="O8" s="32" t="s">
        <v>69</v>
      </c>
      <c r="P8" s="32"/>
      <c r="R8" s="32" t="s">
        <v>64</v>
      </c>
      <c r="S8" s="32"/>
      <c r="U8" s="32" t="s">
        <v>67</v>
      </c>
      <c r="V8" s="32"/>
    </row>
    <row r="9" spans="3:22" ht="26.25" x14ac:dyDescent="0.4">
      <c r="C9" s="27" t="s">
        <v>80</v>
      </c>
      <c r="E9" s="33" t="s">
        <v>24</v>
      </c>
      <c r="F9" s="33"/>
      <c r="G9" s="30">
        <f>F15</f>
        <v>1500</v>
      </c>
      <c r="H9" s="30"/>
      <c r="I9" s="6"/>
      <c r="J9" s="30">
        <f>H15+J15+L15+F19+H19+J19+L19</f>
        <v>767</v>
      </c>
      <c r="K9" s="30"/>
      <c r="L9" s="6"/>
      <c r="M9" s="2"/>
      <c r="O9" s="35">
        <f>G9-J9</f>
        <v>733</v>
      </c>
      <c r="P9" s="33"/>
      <c r="R9" s="35">
        <f>VLOOKUP(E11,Budget!B:F,5,FALSE)</f>
        <v>-230</v>
      </c>
      <c r="S9" s="33"/>
      <c r="U9" s="35">
        <f>SUM(Budget!F19:F30)</f>
        <v>-2855</v>
      </c>
      <c r="V9" s="33"/>
    </row>
    <row r="10" spans="3:22" x14ac:dyDescent="0.25">
      <c r="E10" s="5">
        <f>VLOOKUP(E9,datenbasis!A:B,2,FALSE)</f>
        <v>1</v>
      </c>
      <c r="F10" s="2"/>
      <c r="G10" s="9">
        <f>IFERROR(G9/H10,0)</f>
        <v>1.5</v>
      </c>
      <c r="H10" s="10">
        <f>G16</f>
        <v>1000</v>
      </c>
      <c r="I10" s="2"/>
      <c r="J10" s="9">
        <f>IFERROR(J9/K10,0)</f>
        <v>0.62357723577235769</v>
      </c>
      <c r="K10" s="10">
        <f>I16+K16+M16+G20+I20+K20+M20</f>
        <v>1230</v>
      </c>
      <c r="L10" s="2"/>
      <c r="M10" s="2"/>
      <c r="O10" s="11" t="s">
        <v>70</v>
      </c>
      <c r="P10" s="10">
        <f>IF(J9&gt;K10,O9,H10-K10)</f>
        <v>-230</v>
      </c>
      <c r="R10" s="11" t="s">
        <v>65</v>
      </c>
      <c r="S10" s="12">
        <f>VLOOKUP(E11,Budget!B:D,3,FALSE)</f>
        <v>1000</v>
      </c>
      <c r="U10" s="11" t="s">
        <v>65</v>
      </c>
      <c r="V10" s="12">
        <f>SUM(Budget!D19:D30)</f>
        <v>12000</v>
      </c>
    </row>
    <row r="11" spans="3:22" x14ac:dyDescent="0.25">
      <c r="E11" s="5">
        <f>E10+1</f>
        <v>2</v>
      </c>
      <c r="F11" s="2"/>
      <c r="G11" s="2"/>
      <c r="H11" s="2"/>
      <c r="I11" s="2"/>
      <c r="J11" s="2"/>
      <c r="K11" s="2"/>
      <c r="L11" s="2"/>
      <c r="M11" s="2"/>
      <c r="O11" s="2"/>
      <c r="P11" s="2"/>
      <c r="R11" s="11" t="s">
        <v>66</v>
      </c>
      <c r="S11" s="12">
        <f>VLOOKUP(E11,Budget!B:E,4,FALSE)</f>
        <v>1230</v>
      </c>
      <c r="U11" s="11" t="s">
        <v>66</v>
      </c>
      <c r="V11" s="12">
        <f>SUM(Budget!E19:E30)</f>
        <v>14855</v>
      </c>
    </row>
    <row r="14" spans="3:22" x14ac:dyDescent="0.25">
      <c r="E14" s="1"/>
      <c r="F14" s="32" t="s">
        <v>4</v>
      </c>
      <c r="G14" s="32"/>
      <c r="H14" s="32" t="s">
        <v>3</v>
      </c>
      <c r="I14" s="32"/>
      <c r="J14" s="32" t="s">
        <v>5</v>
      </c>
      <c r="K14" s="32"/>
      <c r="L14" s="32" t="s">
        <v>6</v>
      </c>
      <c r="M14" s="32"/>
    </row>
    <row r="15" spans="3:22" ht="21" x14ac:dyDescent="0.35">
      <c r="E15" s="1"/>
      <c r="F15" s="29">
        <f>SUMIFS(Kassenbuch!D:D,Kassenbuch!B:B,"Einnahmen",Kassenbuch!E:E,Haushaltsbuch!E10)</f>
        <v>1500</v>
      </c>
      <c r="G15" s="29"/>
      <c r="H15" s="29">
        <f>SUMIFS(Kassenbuch!D:D,Kassenbuch!B:B,"Haus",Kassenbuch!E:E,Haushaltsbuch!E10)</f>
        <v>300</v>
      </c>
      <c r="I15" s="29"/>
      <c r="J15" s="29">
        <f>SUMIFS(Kassenbuch!D:D,Kassenbuch!B:B,"Versicherungen",Kassenbuch!E:E,Haushaltsbuch!E10)</f>
        <v>10</v>
      </c>
      <c r="K15" s="29"/>
      <c r="L15" s="29">
        <f>SUMIFS(Kassenbuch!D:D,Kassenbuch!B:B,"Kredite",Kassenbuch!E:E,Haushaltsbuch!E10)</f>
        <v>79</v>
      </c>
      <c r="M15" s="29"/>
    </row>
    <row r="16" spans="3:22" x14ac:dyDescent="0.25">
      <c r="E16" s="1"/>
      <c r="F16" s="9">
        <f>IFERROR(F15/G16,0)</f>
        <v>1.5</v>
      </c>
      <c r="G16" s="8">
        <f>IF(E10=1,SUMIF(Budget!A:A,"Einnahmen",Budget!C:C),IF(E10=2,SUMIF(Budget!A:A,"Einnahmen",Budget!D:D),IF(E10=3,SUMIF(Budget!A:A,"Einnahmen",Budget!E:E),IF(E10=4,SUMIF(Budget!A:A,"Einnahmen",Budget!F:F),IF(E10=5,SUMIF(Budget!A:A,"Einnahmen",Budget!G:G),IF(E10=6,SUMIF(Budget!A:A,"Einnahmen",Budget!H:H),IF(E10=7,SUMIF(Budget!A:A,"Einnahmen",Budget!I:I),IF(E10=8,SUMIF(Budget!A:A,"Einnahmen",Budget!J:J),IF(E10=9,SUMIF(Budget!A:A,"Einnahmen",Budget!K:K),IF(E10=10,SUMIF(Budget!A:A,"Einnahmen",Budget!L:L),IF(E10=11,SUMIF(Budget!A:A,"Einnahmen",Budget!M:M),IF(E10=12,SUMIF(Budget!A:A,"Einnahmen",Budget!N:N)))))))))))))</f>
        <v>1000</v>
      </c>
      <c r="H16" s="9">
        <f>IFERROR(H15/I16,0)</f>
        <v>0.52631578947368418</v>
      </c>
      <c r="I16" s="8">
        <f>IF(E10=1,SUMIF(Budget!A:A,"Haus",Budget!C:C),IF(E10=2,SUMIF(Budget!A:A,"Haus",Budget!D:D),IF(E10=3,SUMIF(Budget!A:A,"Haus",Budget!E:E),IF(E10=4,SUMIF(Budget!A:A,"Haus",Budget!F:F),IF(E10=5,SUMIF(Budget!A:A,"Haus",Budget!G:G),IF(E10=6,SUMIF(Budget!A:A,"Haus",Budget!H:H),IF(E10=7,SUMIF(Budget!A:A,"Haus",Budget!I:I),IF(E10=8,SUMIF(Budget!A:A,"Haus",Budget!J:J),IF(E10=9,SUMIF(Budget!A:A,"Haus",Budget!K:K),IF(E10=10,SUMIF(Budget!A:A,"Haus",Budget!L:L),IF(E10=11,SUMIF(Budget!A:A,"Haus",Budget!M:M),IF(E10=12,SUMIF(Budget!A:A,"Haus",Budget!N:N)))))))))))))</f>
        <v>570</v>
      </c>
      <c r="J16" s="9">
        <f>IFERROR(J15/K16,0)</f>
        <v>1</v>
      </c>
      <c r="K16" s="8">
        <f>IF(E10=1,SUMIF(Budget!A:A,"Versicherungen",Budget!C:C),IF(E10=2,SUMIF(Budget!A:A,"Versicherungen",Budget!D:D),IF(E10=3,SUMIF(Budget!A:A,"Versicherungen",Budget!E:E),IF(E10=4,SUMIF(Budget!A:A,"Versicherungen",Budget!F:F),IF(E10=5,SUMIF(Budget!A:A,"Versicherungen",Budget!G:G),IF(E10=6,SUMIF(Budget!A:A,"Versicherungen",Budget!H:H),IF(E10=7,SUMIF(Budget!A:A,"Versicherungen",Budget!I:I),IF(E10=8,SUMIF(Budget!A:A,"Versicherungen",Budget!J:J),IF(E10=9,SUMIF(Budget!A:A,"Versicherungen",Budget!K:K),IF(E10=10,SUMIF(Budget!A:A,"Versicherungen",Budget!L:L),IF(E10=11,SUMIF(Budget!A:A,"Versicherungen",Budget!M:M),IF(E10=12,SUMIF(Budget!A:A,"Versicherungen",Budget!N:N)))))))))))))</f>
        <v>10</v>
      </c>
      <c r="L16" s="9">
        <f>IFERROR(L15/M16,0)</f>
        <v>0.79</v>
      </c>
      <c r="M16" s="8">
        <f>IF(E10=1,SUMIF(Budget!A:A,"Kredite",Budget!C:C),IF(E10=2,SUMIF(Budget!A:A,"Kredite",Budget!D:D),IF(E10=3,SUMIF(Budget!A:A,"Kredite",Budget!E:E),IF(E10=4,SUMIF(Budget!A:A,"Kredite",Budget!F:F),IF(E10=5,SUMIF(Budget!A:A,"Kredite",Budget!G:G),IF(E10=6,SUMIF(Budget!A:A,"Kredite",Budget!H:H),IF(E10=7,SUMIF(Budget!A:A,"Kredite",Budget!I:I),IF(E10=8,SUMIF(Budget!A:A,"Kredite",Budget!J:J),IF(E10=9,SUMIF(Budget!A:A,"Kredite",Budget!K:K),IF(E10=10,SUMIF(Budget!A:A,"Kredite",Budget!L:L),IF(E10=11,SUMIF(Budget!A:A,"Kredite",Budget!M:M),IF(E10=12,SUMIF(Budget!A:A,"Kredite",Budget!N:N)))))))))))))</f>
        <v>100</v>
      </c>
    </row>
    <row r="17" spans="5:13" x14ac:dyDescent="0.25">
      <c r="E17" s="13"/>
    </row>
    <row r="18" spans="5:13" x14ac:dyDescent="0.25">
      <c r="E18" s="1"/>
      <c r="F18" s="32" t="s">
        <v>7</v>
      </c>
      <c r="G18" s="32"/>
      <c r="H18" s="32" t="s">
        <v>8</v>
      </c>
      <c r="I18" s="32"/>
      <c r="J18" s="32" t="s">
        <v>9</v>
      </c>
      <c r="K18" s="32"/>
      <c r="L18" s="32" t="s">
        <v>36</v>
      </c>
      <c r="M18" s="32"/>
    </row>
    <row r="19" spans="5:13" ht="21" x14ac:dyDescent="0.35">
      <c r="E19" s="1"/>
      <c r="F19" s="29">
        <f>SUMIFS(Kassenbuch!D:D,Kassenbuch!B:B,"Auto",Kassenbuch!E:E,Haushaltsbuch!E10)</f>
        <v>98</v>
      </c>
      <c r="G19" s="29"/>
      <c r="H19" s="29">
        <f>SUMIFS(Kassenbuch!D:D,Kassenbuch!B:B,"Sparen",Kassenbuch!E:E,Haushaltsbuch!E10)</f>
        <v>50</v>
      </c>
      <c r="I19" s="29"/>
      <c r="J19" s="29">
        <f>SUMIFS(Kassenbuch!D:D,Kassenbuch!B:B,"LaufendeAusgaben",Kassenbuch!E:E,Haushaltsbuch!E10)</f>
        <v>30</v>
      </c>
      <c r="K19" s="29"/>
      <c r="L19" s="29">
        <f>SUMIFS(Kassenbuch!D:D,Kassenbuch!B:B,"Lebensmittel",Kassenbuch!E:E,Haushaltsbuch!E10)</f>
        <v>200</v>
      </c>
      <c r="M19" s="29"/>
    </row>
    <row r="20" spans="5:13" x14ac:dyDescent="0.25">
      <c r="E20" s="1"/>
      <c r="F20" s="9">
        <f>IFERROR(F19/G20,0)</f>
        <v>0.65333333333333332</v>
      </c>
      <c r="G20" s="8">
        <f>IF(E10=1,SUMIF(Budget!A:A,"Auto",Budget!C:C),IF(E10=2,SUMIF(Budget!A:A,"Auto",Budget!D:D),IF(E10=3,SUMIF(Budget!A:A,"Auto",Budget!E:E),IF(E10=4,SUMIF(Budget!A:A,"Auto",Budget!F:F),IF(E10=5,SUMIF(Budget!A:A,"Auto",Budget!G:G),IF(E10=6,SUMIF(Budget!A:A,"Auto",Budget!H:H),IF(E10=7,SUMIF(Budget!A:A,"Auto",Budget!I:I),IF(E10=8,SUMIF(Budget!A:A,"Auto",Budget!J:J),IF(E10=9,SUMIF(Budget!A:A,"Auto",Budget!K:K),IF(E10=10,SUMIF(Budget!A:A,"Auto",Budget!L:L),IF(E10=11,SUMIF(Budget!A:A,"Auto",Budget!M:M),IF(E10=12,SUMIF(Budget!A:A,"Auto",Budget!N:N)))))))))))))</f>
        <v>150</v>
      </c>
      <c r="H20" s="9">
        <f>IFERROR(H19/I20,0)</f>
        <v>1</v>
      </c>
      <c r="I20" s="8">
        <f>IF(E10=1,SUMIF(Budget!A:A,"Sparen",Budget!C:C),IF(E10=2,SUMIF(Budget!A:A,"Sparen",Budget!D:D),IF(E10=3,SUMIF(Budget!A:A,"Sparen",Budget!E:E),IF(E10=4,SUMIF(Budget!A:A,"Sparen",Budget!F:F),IF(E10=5,SUMIF(Budget!A:A,"Sparen",Budget!G:G),IF(E10=6,SUMIF(Budget!A:A,"Sparen",Budget!H:H),IF(E10=7,SUMIF(Budget!A:A,"Sparen",Budget!I:I),IF(E10=8,SUMIF(Budget!A:A,"Sparen",Budget!J:J),IF(E10=9,SUMIF(Budget!A:A,"Sparen",Budget!K:K),IF(E10=10,SUMIF(Budget!A:A,"Sparen",Budget!L:L),IF(E10=11,SUMIF(Budget!A:A,"Sparen",Budget!M:M),IF(E10=12,SUMIF(Budget!A:A,"Sparen",Budget!N:N)))))))))))))</f>
        <v>50</v>
      </c>
      <c r="J20" s="9">
        <f>IFERROR(J19/K20,0)</f>
        <v>0.6</v>
      </c>
      <c r="K20" s="8">
        <f>IF(E10=1,SUMIF(Budget!A:A,"LaufendeAusgaben",Budget!C:C),IF(E10=2,SUMIF(Budget!A:A,"LaufendeAusgaben",Budget!D:D),IF(E10=3,SUMIF(Budget!A:A,"LaufendeAusgaben",Budget!E:E),IF(E10=4,SUMIF(Budget!A:A,"LaufendeAusgaben",Budget!F:F),IF(E10=5,SUMIF(Budget!A:A,"LaufendeAusgaben",Budget!G:G),IF(E10=6,SUMIF(Budget!A:A,"LaufendeAusgaben",Budget!H:H),IF(E10=7,SUMIF(Budget!A:A,"LaufendeAusgaben",Budget!I:I),IF(E10=8,SUMIF(Budget!A:A,"LaufendeAusgaben",Budget!J:J),IF(E10=9,SUMIF(Budget!A:A,"LaufendeAusgaben",Budget!K:K),IF(E10=10,SUMIF(Budget!A:A,"LaufendeAusgaben",Budget!L:L),IF(E10=11,SUMIF(Budget!A:A,"LaufendeAusgaben",Budget!M:M),IF(E10=12,SUMIF(Budget!A:A,"LaufendeAusgaben",Budget!N:N)))))))))))))</f>
        <v>50</v>
      </c>
      <c r="L20" s="9">
        <f>IFERROR(L19/M20,0)</f>
        <v>0.66666666666666663</v>
      </c>
      <c r="M20" s="8">
        <f>IF(E10=1,SUMIF(Budget!A:A,"Lebensmittel",Budget!C:C),IF(E10=2,SUMIF(Budget!A:A,"Lebensmittel",Budget!D:D),IF(E10=3,SUMIF(Budget!A:A,"Lebensmittel",Budget!E:E),IF(E10=4,SUMIF(Budget!A:A,"Lebensmittel",Budget!F:F),IF(E10=5,SUMIF(Budget!A:A,"Lebensmittel",Budget!G:G),IF(E10=6,SUMIF(Budget!A:A,"Lebensmittel",Budget!H:H),IF(E10=7,SUMIF(Budget!A:A,"Lebensmittel",Budget!I:I),IF(E10=8,SUMIF(Budget!A:A,"Lebensmittel",Budget!J:J),IF(E10=9,SUMIF(Budget!A:A,"Lebensmittel",Budget!K:K),IF(E10=10,SUMIF(Budget!A:A,"Lebensmittel",Budget!L:L),IF(E10=11,SUMIF(Budget!A:A,"Lebensmittel",Budget!M:M),IF(E10=12,SUMIF(Budget!A:A,"Lebensmittel",Budget!N:N)))))))))))))</f>
        <v>300</v>
      </c>
    </row>
  </sheetData>
  <mergeCells count="29">
    <mergeCell ref="E3:V5"/>
    <mergeCell ref="R8:S8"/>
    <mergeCell ref="R9:S9"/>
    <mergeCell ref="U8:V8"/>
    <mergeCell ref="U9:V9"/>
    <mergeCell ref="O8:P8"/>
    <mergeCell ref="O9:P9"/>
    <mergeCell ref="F18:G18"/>
    <mergeCell ref="H18:I18"/>
    <mergeCell ref="J18:K18"/>
    <mergeCell ref="L18:M18"/>
    <mergeCell ref="F19:G19"/>
    <mergeCell ref="H19:I19"/>
    <mergeCell ref="J19:K19"/>
    <mergeCell ref="L19:M19"/>
    <mergeCell ref="J15:K15"/>
    <mergeCell ref="L15:M15"/>
    <mergeCell ref="J9:K9"/>
    <mergeCell ref="G8:I8"/>
    <mergeCell ref="J8:L8"/>
    <mergeCell ref="F14:G14"/>
    <mergeCell ref="H14:I14"/>
    <mergeCell ref="J14:K14"/>
    <mergeCell ref="L14:M14"/>
    <mergeCell ref="F15:G15"/>
    <mergeCell ref="E8:F8"/>
    <mergeCell ref="E9:F9"/>
    <mergeCell ref="G9:H9"/>
    <mergeCell ref="H15:I15"/>
  </mergeCells>
  <pageMargins left="0.7" right="0.7" top="0.78740157499999996" bottom="0.78740157499999996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datenbasis!$A$1:$A$12</xm:f>
          </x14:formula1>
          <xm:sqref>E9:F9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showGridLines="0" workbookViewId="0">
      <selection activeCell="I6" sqref="I6"/>
    </sheetView>
  </sheetViews>
  <sheetFormatPr baseColWidth="10" defaultRowHeight="15" x14ac:dyDescent="0.25"/>
  <cols>
    <col min="2" max="2" width="15" bestFit="1" customWidth="1"/>
    <col min="3" max="3" width="16.7109375" customWidth="1"/>
    <col min="9" max="9" width="12.7109375" customWidth="1"/>
    <col min="11" max="11" width="12" bestFit="1" customWidth="1"/>
  </cols>
  <sheetData>
    <row r="1" spans="1:12" x14ac:dyDescent="0.25">
      <c r="A1" t="s">
        <v>19</v>
      </c>
      <c r="B1" t="s">
        <v>11</v>
      </c>
      <c r="C1" t="s">
        <v>12</v>
      </c>
      <c r="D1" t="s">
        <v>13</v>
      </c>
      <c r="E1" t="s">
        <v>10</v>
      </c>
      <c r="I1" s="22"/>
      <c r="J1" s="22" t="s">
        <v>73</v>
      </c>
      <c r="K1" s="22" t="s">
        <v>74</v>
      </c>
      <c r="L1" s="22"/>
    </row>
    <row r="2" spans="1:12" x14ac:dyDescent="0.25">
      <c r="A2" s="3">
        <v>42736</v>
      </c>
      <c r="B2" t="s">
        <v>4</v>
      </c>
      <c r="C2" t="s">
        <v>20</v>
      </c>
      <c r="D2" s="4">
        <v>1500</v>
      </c>
      <c r="E2">
        <f>MONTH(Tabelle1[Datum])</f>
        <v>1</v>
      </c>
      <c r="I2" s="22" t="s">
        <v>4</v>
      </c>
      <c r="J2" s="23">
        <f t="shared" ref="J2:J9" si="0">SUMIF(B:B,I2,D:D)</f>
        <v>1500</v>
      </c>
      <c r="K2" s="24">
        <f>SUMIF(Budget!A:A,Kassenbuch!I2,Budget!O:O)</f>
        <v>12000</v>
      </c>
      <c r="L2" s="22"/>
    </row>
    <row r="3" spans="1:12" x14ac:dyDescent="0.25">
      <c r="A3" s="3">
        <v>42737</v>
      </c>
      <c r="B3" t="s">
        <v>36</v>
      </c>
      <c r="C3" t="s">
        <v>41</v>
      </c>
      <c r="D3" s="4">
        <v>80</v>
      </c>
      <c r="E3">
        <f>MONTH(Tabelle1[Datum])</f>
        <v>1</v>
      </c>
      <c r="I3" s="22" t="s">
        <v>15</v>
      </c>
      <c r="J3" s="23">
        <f t="shared" si="0"/>
        <v>300</v>
      </c>
      <c r="K3" s="24">
        <f>SUMIF(Budget!A:A,Kassenbuch!I3,Budget!O:O)</f>
        <v>6935</v>
      </c>
      <c r="L3" s="22"/>
    </row>
    <row r="4" spans="1:12" x14ac:dyDescent="0.25">
      <c r="A4" s="18">
        <v>42739</v>
      </c>
      <c r="B4" s="19" t="s">
        <v>15</v>
      </c>
      <c r="C4" s="19" t="s">
        <v>16</v>
      </c>
      <c r="D4" s="20">
        <v>300</v>
      </c>
      <c r="E4" s="21">
        <f>MONTH(Tabelle1[Datum])</f>
        <v>1</v>
      </c>
      <c r="I4" s="22" t="s">
        <v>5</v>
      </c>
      <c r="J4" s="23">
        <f t="shared" si="0"/>
        <v>10</v>
      </c>
      <c r="K4" s="24">
        <f>SUMIF(Budget!A:A,Kassenbuch!I4,Budget!O:O)</f>
        <v>120</v>
      </c>
      <c r="L4" s="22"/>
    </row>
    <row r="5" spans="1:12" x14ac:dyDescent="0.25">
      <c r="A5" s="15">
        <v>42739</v>
      </c>
      <c r="B5" s="16" t="s">
        <v>5</v>
      </c>
      <c r="C5" s="16" t="s">
        <v>22</v>
      </c>
      <c r="D5" s="17">
        <v>10</v>
      </c>
      <c r="E5" s="21">
        <f>MONTH(Tabelle1[Datum])</f>
        <v>1</v>
      </c>
      <c r="I5" s="22" t="s">
        <v>6</v>
      </c>
      <c r="J5" s="23">
        <f t="shared" si="0"/>
        <v>79</v>
      </c>
      <c r="K5" s="24">
        <f>SUMIF(Budget!A:A,Kassenbuch!I5,Budget!O:O)</f>
        <v>1200</v>
      </c>
      <c r="L5" s="22"/>
    </row>
    <row r="6" spans="1:12" x14ac:dyDescent="0.25">
      <c r="A6" s="15">
        <v>42739</v>
      </c>
      <c r="B6" s="16" t="s">
        <v>7</v>
      </c>
      <c r="C6" s="16" t="s">
        <v>37</v>
      </c>
      <c r="D6" s="17">
        <v>98</v>
      </c>
      <c r="E6" s="21">
        <f>MONTH(Tabelle1[Datum])</f>
        <v>1</v>
      </c>
      <c r="I6" s="22" t="s">
        <v>7</v>
      </c>
      <c r="J6" s="23">
        <f t="shared" si="0"/>
        <v>98</v>
      </c>
      <c r="K6" s="24">
        <f>SUMIF(Budget!A:A,Kassenbuch!I6,Budget!O:O)</f>
        <v>1800</v>
      </c>
      <c r="L6" s="22"/>
    </row>
    <row r="7" spans="1:12" x14ac:dyDescent="0.25">
      <c r="A7" s="15">
        <v>42739</v>
      </c>
      <c r="B7" s="16" t="s">
        <v>6</v>
      </c>
      <c r="C7" s="16" t="s">
        <v>43</v>
      </c>
      <c r="D7" s="17">
        <v>79</v>
      </c>
      <c r="E7" s="21">
        <f>MONTH(Tabelle1[Datum])</f>
        <v>1</v>
      </c>
      <c r="I7" s="22" t="s">
        <v>8</v>
      </c>
      <c r="J7" s="23">
        <f t="shared" si="0"/>
        <v>50</v>
      </c>
      <c r="K7" s="24">
        <f>SUMIF(Budget!A:A,Kassenbuch!I7,Budget!O:O)</f>
        <v>600</v>
      </c>
      <c r="L7" s="22"/>
    </row>
    <row r="8" spans="1:12" x14ac:dyDescent="0.25">
      <c r="A8" s="15">
        <v>42739</v>
      </c>
      <c r="B8" s="16" t="s">
        <v>8</v>
      </c>
      <c r="C8" s="16" t="s">
        <v>75</v>
      </c>
      <c r="D8" s="17">
        <v>50</v>
      </c>
      <c r="E8" s="21">
        <f>MONTH(Tabelle1[Datum])</f>
        <v>1</v>
      </c>
      <c r="I8" s="22" t="s">
        <v>21</v>
      </c>
      <c r="J8" s="23">
        <f t="shared" si="0"/>
        <v>30</v>
      </c>
      <c r="K8" s="24">
        <f>SUMIF(Budget!A:A,Kassenbuch!I8,Budget!O:O)</f>
        <v>600</v>
      </c>
      <c r="L8" s="22"/>
    </row>
    <row r="9" spans="1:12" x14ac:dyDescent="0.25">
      <c r="A9" s="15">
        <v>42739</v>
      </c>
      <c r="B9" s="16" t="s">
        <v>21</v>
      </c>
      <c r="C9" s="16" t="s">
        <v>51</v>
      </c>
      <c r="D9" s="17">
        <v>30</v>
      </c>
      <c r="E9" s="21">
        <f>MONTH(Tabelle1[Datum])</f>
        <v>1</v>
      </c>
      <c r="I9" s="22" t="s">
        <v>36</v>
      </c>
      <c r="J9" s="23">
        <f t="shared" si="0"/>
        <v>200</v>
      </c>
      <c r="K9" s="24">
        <f>SUMIF(Budget!A:A,Kassenbuch!I9,Budget!O:O)</f>
        <v>3600</v>
      </c>
      <c r="L9" s="22"/>
    </row>
    <row r="10" spans="1:12" x14ac:dyDescent="0.25">
      <c r="A10" s="15">
        <v>42739</v>
      </c>
      <c r="B10" s="16" t="s">
        <v>36</v>
      </c>
      <c r="C10" s="16" t="s">
        <v>41</v>
      </c>
      <c r="D10" s="17">
        <v>120</v>
      </c>
      <c r="E10" s="21">
        <f>MONTH(Tabelle1[Datum])</f>
        <v>1</v>
      </c>
      <c r="I10" s="25"/>
      <c r="J10" s="22"/>
      <c r="K10" s="22"/>
      <c r="L10" s="26"/>
    </row>
    <row r="11" spans="1:12" x14ac:dyDescent="0.25">
      <c r="A11" s="15"/>
      <c r="B11" s="16"/>
      <c r="C11" s="16"/>
      <c r="D11" s="17"/>
      <c r="I11" s="22"/>
      <c r="J11" s="22"/>
      <c r="K11" s="22"/>
      <c r="L11" s="22"/>
    </row>
    <row r="12" spans="1:12" x14ac:dyDescent="0.25">
      <c r="A12" s="3"/>
      <c r="D12" s="4"/>
    </row>
  </sheetData>
  <dataValidations count="1">
    <dataValidation type="list" allowBlank="1" showInputMessage="1" showErrorMessage="1" sqref="K10 C2:C10">
      <formula1>INDIRECT(B2)</formula1>
    </dataValidation>
  </dataValidations>
  <pageMargins left="0.7" right="0.7" top="0.78740157499999996" bottom="0.78740157499999996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Kategorie!$B$1:$H$1</xm:f>
          </x14:formula1>
          <xm:sqref>B12</xm:sqref>
        </x14:dataValidation>
        <x14:dataValidation type="list" allowBlank="1" showInputMessage="1" showErrorMessage="1">
          <x14:formula1>
            <xm:f>Kategorie!$B$1:$I$1</xm:f>
          </x14:formula1>
          <xm:sqref>J10 B2:B10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A9" sqref="A9"/>
    </sheetView>
  </sheetViews>
  <sheetFormatPr baseColWidth="10" defaultRowHeight="15" x14ac:dyDescent="0.25"/>
  <cols>
    <col min="1" max="1" width="24.28515625" customWidth="1"/>
    <col min="2" max="2" width="14.42578125" bestFit="1" customWidth="1"/>
    <col min="3" max="3" width="19.28515625" bestFit="1" customWidth="1"/>
    <col min="4" max="4" width="17.140625" customWidth="1"/>
    <col min="5" max="5" width="14.42578125" bestFit="1" customWidth="1"/>
    <col min="6" max="6" width="14.42578125" customWidth="1"/>
    <col min="7" max="7" width="15.7109375" bestFit="1" customWidth="1"/>
    <col min="8" max="8" width="20.5703125" customWidth="1"/>
    <col min="9" max="9" width="14.85546875" customWidth="1"/>
  </cols>
  <sheetData>
    <row r="1" spans="1:9" ht="15.75" x14ac:dyDescent="0.25">
      <c r="A1" s="28" t="s">
        <v>81</v>
      </c>
      <c r="B1" t="s">
        <v>4</v>
      </c>
      <c r="C1" t="s">
        <v>15</v>
      </c>
      <c r="D1" t="s">
        <v>5</v>
      </c>
      <c r="E1" t="s">
        <v>6</v>
      </c>
      <c r="F1" t="s">
        <v>7</v>
      </c>
      <c r="G1" t="s">
        <v>8</v>
      </c>
      <c r="H1" t="s">
        <v>21</v>
      </c>
      <c r="I1" t="s">
        <v>36</v>
      </c>
    </row>
    <row r="2" spans="1:9" ht="15.75" x14ac:dyDescent="0.25">
      <c r="A2" s="28" t="s">
        <v>82</v>
      </c>
      <c r="B2" t="s">
        <v>20</v>
      </c>
      <c r="C2" t="s">
        <v>16</v>
      </c>
      <c r="D2" t="s">
        <v>22</v>
      </c>
      <c r="E2" t="s">
        <v>43</v>
      </c>
      <c r="F2" t="s">
        <v>37</v>
      </c>
      <c r="G2" t="s">
        <v>75</v>
      </c>
      <c r="H2" t="s">
        <v>44</v>
      </c>
      <c r="I2" t="s">
        <v>41</v>
      </c>
    </row>
    <row r="3" spans="1:9" x14ac:dyDescent="0.25">
      <c r="B3" t="s">
        <v>16</v>
      </c>
      <c r="C3" t="s">
        <v>17</v>
      </c>
      <c r="D3" t="s">
        <v>49</v>
      </c>
      <c r="E3" t="s">
        <v>76</v>
      </c>
      <c r="F3" t="s">
        <v>38</v>
      </c>
      <c r="G3" t="s">
        <v>77</v>
      </c>
      <c r="H3" t="s">
        <v>78</v>
      </c>
      <c r="I3" t="s">
        <v>42</v>
      </c>
    </row>
    <row r="4" spans="1:9" x14ac:dyDescent="0.25">
      <c r="C4" t="s">
        <v>18</v>
      </c>
      <c r="F4" t="s">
        <v>39</v>
      </c>
      <c r="H4" t="s">
        <v>79</v>
      </c>
    </row>
    <row r="5" spans="1:9" x14ac:dyDescent="0.25">
      <c r="C5" t="s">
        <v>47</v>
      </c>
      <c r="F5" t="s">
        <v>40</v>
      </c>
      <c r="H5" t="s">
        <v>46</v>
      </c>
    </row>
    <row r="6" spans="1:9" x14ac:dyDescent="0.25">
      <c r="C6" t="s">
        <v>48</v>
      </c>
      <c r="F6" t="s">
        <v>68</v>
      </c>
      <c r="H6" t="s">
        <v>51</v>
      </c>
    </row>
    <row r="7" spans="1:9" x14ac:dyDescent="0.25">
      <c r="C7" t="s">
        <v>50</v>
      </c>
      <c r="H7" t="s">
        <v>45</v>
      </c>
    </row>
  </sheetData>
  <pageMargins left="0.7" right="0.7" top="0.78740157499999996" bottom="0.78740157499999996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workbookViewId="0">
      <selection activeCell="R15" sqref="R15"/>
    </sheetView>
  </sheetViews>
  <sheetFormatPr baseColWidth="10" defaultRowHeight="15" x14ac:dyDescent="0.25"/>
  <cols>
    <col min="1" max="1" width="11.85546875" bestFit="1" customWidth="1"/>
    <col min="2" max="2" width="16.7109375" customWidth="1"/>
    <col min="15" max="15" width="12" bestFit="1" customWidth="1"/>
  </cols>
  <sheetData>
    <row r="1" spans="1:21" x14ac:dyDescent="0.25">
      <c r="A1" t="s">
        <v>14</v>
      </c>
      <c r="B1" t="s">
        <v>12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72</v>
      </c>
    </row>
    <row r="2" spans="1:21" x14ac:dyDescent="0.25">
      <c r="A2" t="s">
        <v>4</v>
      </c>
      <c r="B2" t="s">
        <v>20</v>
      </c>
      <c r="C2" s="7">
        <v>1000</v>
      </c>
      <c r="D2" s="7">
        <v>1000</v>
      </c>
      <c r="E2" s="7">
        <v>1000</v>
      </c>
      <c r="F2" s="7">
        <v>1000</v>
      </c>
      <c r="G2" s="7">
        <v>1000</v>
      </c>
      <c r="H2" s="7">
        <v>1000</v>
      </c>
      <c r="I2" s="7">
        <v>1000</v>
      </c>
      <c r="J2" s="7">
        <v>1000</v>
      </c>
      <c r="K2" s="7">
        <v>1000</v>
      </c>
      <c r="L2" s="7">
        <v>1000</v>
      </c>
      <c r="M2" s="7">
        <v>1000</v>
      </c>
      <c r="N2" s="7">
        <v>1000</v>
      </c>
      <c r="O2" s="7">
        <f>SUM(Tabelle11[[#This Row],[1]:[12]])</f>
        <v>12000</v>
      </c>
    </row>
    <row r="3" spans="1:21" x14ac:dyDescent="0.25">
      <c r="A3" t="s">
        <v>4</v>
      </c>
      <c r="B3" t="s">
        <v>16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f>SUM(Tabelle11[[#This Row],[1]:[12]])</f>
        <v>0</v>
      </c>
      <c r="Q3" s="36" t="s">
        <v>83</v>
      </c>
      <c r="R3" s="36"/>
      <c r="S3" s="36"/>
      <c r="T3" s="36"/>
      <c r="U3" s="36"/>
    </row>
    <row r="4" spans="1:21" x14ac:dyDescent="0.25">
      <c r="A4" t="s">
        <v>15</v>
      </c>
      <c r="B4" t="s">
        <v>16</v>
      </c>
      <c r="C4" s="7">
        <v>500</v>
      </c>
      <c r="D4" s="7">
        <v>500</v>
      </c>
      <c r="E4" s="7">
        <v>500</v>
      </c>
      <c r="F4" s="7">
        <v>500</v>
      </c>
      <c r="G4" s="7">
        <v>500</v>
      </c>
      <c r="H4" s="7">
        <v>500</v>
      </c>
      <c r="I4" s="7">
        <v>500</v>
      </c>
      <c r="J4" s="7">
        <v>500</v>
      </c>
      <c r="K4" s="7">
        <v>500</v>
      </c>
      <c r="L4" s="7">
        <v>500</v>
      </c>
      <c r="M4" s="7">
        <v>500</v>
      </c>
      <c r="N4" s="7">
        <v>500</v>
      </c>
      <c r="O4" s="7">
        <f>SUM(Tabelle11[[#This Row],[1]:[12]])</f>
        <v>6000</v>
      </c>
      <c r="Q4" s="36"/>
      <c r="R4" s="36"/>
      <c r="S4" s="36"/>
      <c r="T4" s="36"/>
      <c r="U4" s="36"/>
    </row>
    <row r="5" spans="1:21" x14ac:dyDescent="0.25">
      <c r="A5" t="s">
        <v>15</v>
      </c>
      <c r="B5" t="s">
        <v>17</v>
      </c>
      <c r="C5" s="7">
        <v>50</v>
      </c>
      <c r="D5" s="7">
        <v>50</v>
      </c>
      <c r="E5" s="7">
        <v>50</v>
      </c>
      <c r="F5" s="7">
        <v>50</v>
      </c>
      <c r="G5" s="7">
        <v>50</v>
      </c>
      <c r="H5" s="7">
        <v>50</v>
      </c>
      <c r="I5" s="7">
        <v>50</v>
      </c>
      <c r="J5" s="7">
        <v>60</v>
      </c>
      <c r="K5" s="7">
        <v>60</v>
      </c>
      <c r="L5" s="7">
        <v>60</v>
      </c>
      <c r="M5" s="7">
        <v>60</v>
      </c>
      <c r="N5" s="7">
        <v>60</v>
      </c>
      <c r="O5" s="7">
        <f>SUM(Tabelle11[[#This Row],[1]:[12]])</f>
        <v>650</v>
      </c>
      <c r="Q5" s="36"/>
      <c r="R5" s="36"/>
      <c r="S5" s="36"/>
      <c r="T5" s="36"/>
      <c r="U5" s="36"/>
    </row>
    <row r="6" spans="1:21" x14ac:dyDescent="0.25">
      <c r="A6" t="s">
        <v>15</v>
      </c>
      <c r="B6" t="s">
        <v>18</v>
      </c>
      <c r="C6" s="7">
        <v>20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20</v>
      </c>
      <c r="J6" s="7">
        <v>20</v>
      </c>
      <c r="K6" s="7">
        <v>20</v>
      </c>
      <c r="L6" s="7">
        <v>35</v>
      </c>
      <c r="M6" s="7">
        <v>35</v>
      </c>
      <c r="N6" s="7">
        <v>35</v>
      </c>
      <c r="O6" s="7">
        <f>SUM(Tabelle11[[#This Row],[1]:[12]])</f>
        <v>285</v>
      </c>
      <c r="Q6" s="36"/>
      <c r="R6" s="36"/>
      <c r="S6" s="36"/>
      <c r="T6" s="36"/>
      <c r="U6" s="36"/>
    </row>
    <row r="7" spans="1:21" x14ac:dyDescent="0.25">
      <c r="A7" t="s">
        <v>5</v>
      </c>
      <c r="B7" t="s">
        <v>22</v>
      </c>
      <c r="C7" s="7">
        <v>10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7">
        <v>10</v>
      </c>
      <c r="M7" s="7">
        <v>10</v>
      </c>
      <c r="N7" s="7">
        <v>10</v>
      </c>
      <c r="O7" s="7">
        <f>SUM(Tabelle11[[#This Row],[1]:[12]])</f>
        <v>120</v>
      </c>
      <c r="Q7" s="36"/>
      <c r="R7" s="36"/>
      <c r="S7" s="36"/>
      <c r="T7" s="36"/>
      <c r="U7" s="36"/>
    </row>
    <row r="8" spans="1:21" x14ac:dyDescent="0.25">
      <c r="A8" t="s">
        <v>21</v>
      </c>
      <c r="B8" t="s">
        <v>51</v>
      </c>
      <c r="C8" s="7">
        <v>50</v>
      </c>
      <c r="D8" s="7">
        <v>50</v>
      </c>
      <c r="E8" s="7">
        <v>50</v>
      </c>
      <c r="F8" s="7">
        <v>50</v>
      </c>
      <c r="G8" s="7">
        <v>50</v>
      </c>
      <c r="H8" s="7">
        <v>50</v>
      </c>
      <c r="I8" s="7">
        <v>50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f>SUM(Tabelle11[[#This Row],[1]:[12]])</f>
        <v>600</v>
      </c>
      <c r="Q8" s="36"/>
      <c r="R8" s="36"/>
      <c r="S8" s="36"/>
      <c r="T8" s="36"/>
      <c r="U8" s="36"/>
    </row>
    <row r="9" spans="1:21" x14ac:dyDescent="0.25">
      <c r="A9" t="s">
        <v>6</v>
      </c>
      <c r="B9" t="s">
        <v>43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f>SUM(Tabelle11[[#This Row],[1]:[12]])</f>
        <v>1200</v>
      </c>
      <c r="Q9" s="36"/>
      <c r="R9" s="36"/>
      <c r="S9" s="36"/>
      <c r="T9" s="36"/>
      <c r="U9" s="36"/>
    </row>
    <row r="10" spans="1:21" x14ac:dyDescent="0.25">
      <c r="A10" t="s">
        <v>36</v>
      </c>
      <c r="B10" t="s">
        <v>41</v>
      </c>
      <c r="C10" s="7">
        <v>300</v>
      </c>
      <c r="D10" s="7">
        <v>300</v>
      </c>
      <c r="E10" s="7">
        <v>300</v>
      </c>
      <c r="F10" s="7">
        <v>300</v>
      </c>
      <c r="G10" s="7">
        <v>300</v>
      </c>
      <c r="H10" s="7">
        <v>300</v>
      </c>
      <c r="I10" s="7">
        <v>300</v>
      </c>
      <c r="J10" s="7">
        <v>300</v>
      </c>
      <c r="K10" s="7">
        <v>300</v>
      </c>
      <c r="L10" s="7">
        <v>300</v>
      </c>
      <c r="M10" s="7">
        <v>300</v>
      </c>
      <c r="N10" s="7">
        <v>300</v>
      </c>
      <c r="O10" s="7">
        <f>SUM(Tabelle11[[#This Row],[1]:[12]])</f>
        <v>3600</v>
      </c>
      <c r="Q10" s="36"/>
      <c r="R10" s="36"/>
      <c r="S10" s="36"/>
      <c r="T10" s="36"/>
      <c r="U10" s="36"/>
    </row>
    <row r="11" spans="1:21" x14ac:dyDescent="0.25">
      <c r="A11" t="s">
        <v>7</v>
      </c>
      <c r="B11" t="s">
        <v>37</v>
      </c>
      <c r="C11" s="7">
        <v>150</v>
      </c>
      <c r="D11" s="7">
        <v>150</v>
      </c>
      <c r="E11" s="7">
        <v>150</v>
      </c>
      <c r="F11" s="7">
        <v>150</v>
      </c>
      <c r="G11" s="7">
        <v>150</v>
      </c>
      <c r="H11" s="7">
        <v>150</v>
      </c>
      <c r="I11" s="7">
        <v>150</v>
      </c>
      <c r="J11" s="7">
        <v>150</v>
      </c>
      <c r="K11" s="7">
        <v>150</v>
      </c>
      <c r="L11" s="7">
        <v>150</v>
      </c>
      <c r="M11" s="7">
        <v>150</v>
      </c>
      <c r="N11" s="7">
        <v>150</v>
      </c>
      <c r="O11" s="7">
        <f>SUM(Tabelle11[[#This Row],[1]:[12]])</f>
        <v>1800</v>
      </c>
      <c r="Q11" s="36"/>
      <c r="R11" s="36"/>
      <c r="S11" s="36"/>
      <c r="T11" s="36"/>
      <c r="U11" s="36"/>
    </row>
    <row r="12" spans="1:21" x14ac:dyDescent="0.25">
      <c r="A12" t="s">
        <v>8</v>
      </c>
      <c r="B12" t="s">
        <v>75</v>
      </c>
      <c r="C12" s="7">
        <v>50</v>
      </c>
      <c r="D12" s="7">
        <v>50</v>
      </c>
      <c r="E12" s="7">
        <v>50</v>
      </c>
      <c r="F12" s="7">
        <v>50</v>
      </c>
      <c r="G12" s="7">
        <v>50</v>
      </c>
      <c r="H12" s="7">
        <v>50</v>
      </c>
      <c r="I12" s="7">
        <v>50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f>SUM(Tabelle11[[#This Row],[1]:[12]])</f>
        <v>600</v>
      </c>
    </row>
    <row r="13" spans="1:21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1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2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2:14" x14ac:dyDescent="0.25">
      <c r="B17" s="14"/>
      <c r="C17" s="14">
        <f t="shared" ref="C17:N17" si="0">SUMIF($A:$A,"Einnahmen",C:C)</f>
        <v>1000</v>
      </c>
      <c r="D17" s="14">
        <f t="shared" si="0"/>
        <v>1000</v>
      </c>
      <c r="E17" s="14">
        <f t="shared" si="0"/>
        <v>1000</v>
      </c>
      <c r="F17" s="14">
        <f t="shared" si="0"/>
        <v>1000</v>
      </c>
      <c r="G17" s="14">
        <f t="shared" si="0"/>
        <v>1000</v>
      </c>
      <c r="H17" s="14">
        <f t="shared" si="0"/>
        <v>1000</v>
      </c>
      <c r="I17" s="14">
        <f t="shared" si="0"/>
        <v>1000</v>
      </c>
      <c r="J17" s="14">
        <f t="shared" si="0"/>
        <v>1000</v>
      </c>
      <c r="K17" s="14">
        <f t="shared" si="0"/>
        <v>1000</v>
      </c>
      <c r="L17" s="14">
        <f t="shared" si="0"/>
        <v>1000</v>
      </c>
      <c r="M17" s="14">
        <f t="shared" si="0"/>
        <v>1000</v>
      </c>
      <c r="N17" s="14">
        <f t="shared" si="0"/>
        <v>1000</v>
      </c>
    </row>
    <row r="18" spans="2:14" x14ac:dyDescent="0.25">
      <c r="B18" s="14"/>
      <c r="C18" s="14"/>
      <c r="D18" s="14" t="s">
        <v>4</v>
      </c>
      <c r="E18" s="14" t="s">
        <v>66</v>
      </c>
      <c r="F18" s="14" t="s">
        <v>2</v>
      </c>
      <c r="G18" s="14"/>
      <c r="H18" s="14"/>
      <c r="I18" s="14"/>
      <c r="J18" s="14"/>
      <c r="K18" s="14"/>
      <c r="L18" s="14"/>
      <c r="M18" s="14"/>
      <c r="N18" s="14"/>
    </row>
    <row r="19" spans="2:14" x14ac:dyDescent="0.25">
      <c r="B19" s="14">
        <v>1</v>
      </c>
      <c r="C19" s="14">
        <f>SUM(Tabelle11[1])</f>
        <v>2230</v>
      </c>
      <c r="D19" s="14">
        <f>C$17</f>
        <v>1000</v>
      </c>
      <c r="E19" s="14">
        <f>C19-D19</f>
        <v>1230</v>
      </c>
      <c r="F19" s="14">
        <f>D19-E19</f>
        <v>-230</v>
      </c>
      <c r="G19" s="14"/>
      <c r="H19" s="14"/>
      <c r="I19" s="14"/>
      <c r="J19" s="14"/>
      <c r="K19" s="14"/>
      <c r="L19" s="14"/>
      <c r="M19" s="14"/>
      <c r="N19" s="14"/>
    </row>
    <row r="20" spans="2:14" x14ac:dyDescent="0.25">
      <c r="B20" s="14">
        <v>2</v>
      </c>
      <c r="C20" s="14">
        <f>SUM(Tabelle11[2])</f>
        <v>2230</v>
      </c>
      <c r="D20" s="14">
        <f>D17</f>
        <v>1000</v>
      </c>
      <c r="E20" s="14">
        <f t="shared" ref="E20:E30" si="1">C20-D20</f>
        <v>1230</v>
      </c>
      <c r="F20" s="14">
        <f t="shared" ref="F20:F30" si="2">D20-E20</f>
        <v>-230</v>
      </c>
      <c r="G20" s="14"/>
      <c r="H20" s="14"/>
      <c r="I20" s="14"/>
      <c r="J20" s="14"/>
      <c r="K20" s="14"/>
      <c r="L20" s="14"/>
      <c r="M20" s="14"/>
      <c r="N20" s="14"/>
    </row>
    <row r="21" spans="2:14" x14ac:dyDescent="0.25">
      <c r="B21" s="14">
        <v>3</v>
      </c>
      <c r="C21" s="14">
        <f>SUM(Tabelle11[3])</f>
        <v>2230</v>
      </c>
      <c r="D21" s="14">
        <f>E17</f>
        <v>1000</v>
      </c>
      <c r="E21" s="14">
        <f t="shared" si="1"/>
        <v>1230</v>
      </c>
      <c r="F21" s="14">
        <f t="shared" si="2"/>
        <v>-230</v>
      </c>
      <c r="G21" s="14"/>
      <c r="H21" s="14"/>
      <c r="I21" s="14"/>
      <c r="J21" s="14"/>
      <c r="K21" s="14"/>
      <c r="L21" s="14"/>
      <c r="M21" s="14"/>
      <c r="N21" s="14"/>
    </row>
    <row r="22" spans="2:14" x14ac:dyDescent="0.25">
      <c r="B22" s="14">
        <v>4</v>
      </c>
      <c r="C22" s="14">
        <f>SUM(Tabelle11[4])</f>
        <v>2230</v>
      </c>
      <c r="D22" s="14">
        <f>F17</f>
        <v>1000</v>
      </c>
      <c r="E22" s="14">
        <f t="shared" si="1"/>
        <v>1230</v>
      </c>
      <c r="F22" s="14">
        <f t="shared" si="2"/>
        <v>-230</v>
      </c>
      <c r="G22" s="14"/>
      <c r="H22" s="14"/>
      <c r="I22" s="14"/>
      <c r="J22" s="14"/>
      <c r="K22" s="14"/>
      <c r="L22" s="14"/>
      <c r="M22" s="14"/>
      <c r="N22" s="14"/>
    </row>
    <row r="23" spans="2:14" x14ac:dyDescent="0.25">
      <c r="B23" s="14">
        <v>5</v>
      </c>
      <c r="C23" s="14">
        <f>SUM(Tabelle11[5])</f>
        <v>2230</v>
      </c>
      <c r="D23" s="14">
        <f>G17</f>
        <v>1000</v>
      </c>
      <c r="E23" s="14">
        <f t="shared" si="1"/>
        <v>1230</v>
      </c>
      <c r="F23" s="14">
        <f t="shared" si="2"/>
        <v>-230</v>
      </c>
      <c r="G23" s="14"/>
      <c r="H23" s="14"/>
      <c r="I23" s="14"/>
      <c r="J23" s="14"/>
      <c r="K23" s="14"/>
      <c r="L23" s="14"/>
      <c r="M23" s="14"/>
      <c r="N23" s="14"/>
    </row>
    <row r="24" spans="2:14" x14ac:dyDescent="0.25">
      <c r="B24" s="14">
        <v>6</v>
      </c>
      <c r="C24" s="14">
        <f>SUM(Tabelle11[6])</f>
        <v>2230</v>
      </c>
      <c r="D24" s="14">
        <f>H17</f>
        <v>1000</v>
      </c>
      <c r="E24" s="14">
        <f t="shared" si="1"/>
        <v>1230</v>
      </c>
      <c r="F24" s="14">
        <f t="shared" si="2"/>
        <v>-230</v>
      </c>
      <c r="G24" s="14"/>
      <c r="H24" s="14"/>
      <c r="I24" s="14"/>
      <c r="J24" s="14"/>
      <c r="K24" s="14"/>
      <c r="L24" s="14"/>
      <c r="M24" s="14"/>
      <c r="N24" s="14"/>
    </row>
    <row r="25" spans="2:14" x14ac:dyDescent="0.25">
      <c r="B25" s="14">
        <v>7</v>
      </c>
      <c r="C25" s="14">
        <f>SUM(Tabelle11[7])</f>
        <v>2230</v>
      </c>
      <c r="D25" s="14">
        <f>I17</f>
        <v>1000</v>
      </c>
      <c r="E25" s="14">
        <f t="shared" si="1"/>
        <v>1230</v>
      </c>
      <c r="F25" s="14">
        <f t="shared" si="2"/>
        <v>-230</v>
      </c>
      <c r="G25" s="14"/>
      <c r="H25" s="14"/>
      <c r="I25" s="14"/>
      <c r="J25" s="14"/>
      <c r="K25" s="14"/>
      <c r="L25" s="14"/>
      <c r="M25" s="14"/>
      <c r="N25" s="14"/>
    </row>
    <row r="26" spans="2:14" x14ac:dyDescent="0.25">
      <c r="B26" s="14">
        <v>8</v>
      </c>
      <c r="C26" s="14">
        <f>SUM(Tabelle11[8])</f>
        <v>2240</v>
      </c>
      <c r="D26" s="14">
        <f>J17</f>
        <v>1000</v>
      </c>
      <c r="E26" s="14">
        <f t="shared" si="1"/>
        <v>1240</v>
      </c>
      <c r="F26" s="14">
        <f t="shared" si="2"/>
        <v>-240</v>
      </c>
      <c r="G26" s="14"/>
      <c r="H26" s="14"/>
      <c r="I26" s="14"/>
      <c r="J26" s="14"/>
      <c r="K26" s="14"/>
      <c r="L26" s="14"/>
      <c r="M26" s="14"/>
      <c r="N26" s="14"/>
    </row>
    <row r="27" spans="2:14" x14ac:dyDescent="0.25">
      <c r="B27" s="14">
        <v>9</v>
      </c>
      <c r="C27" s="14">
        <f>SUM(Tabelle11[9])</f>
        <v>2240</v>
      </c>
      <c r="D27" s="14">
        <f>K17</f>
        <v>1000</v>
      </c>
      <c r="E27" s="14">
        <f t="shared" si="1"/>
        <v>1240</v>
      </c>
      <c r="F27" s="14">
        <f t="shared" si="2"/>
        <v>-240</v>
      </c>
      <c r="G27" s="14"/>
      <c r="H27" s="14"/>
      <c r="I27" s="14"/>
      <c r="J27" s="14"/>
      <c r="K27" s="14"/>
      <c r="L27" s="14"/>
      <c r="M27" s="14"/>
      <c r="N27" s="14"/>
    </row>
    <row r="28" spans="2:14" x14ac:dyDescent="0.25">
      <c r="B28" s="14">
        <v>10</v>
      </c>
      <c r="C28" s="14">
        <f>SUM(Tabelle11[10])</f>
        <v>2255</v>
      </c>
      <c r="D28" s="14">
        <f>L17</f>
        <v>1000</v>
      </c>
      <c r="E28" s="14">
        <f t="shared" si="1"/>
        <v>1255</v>
      </c>
      <c r="F28" s="14">
        <f t="shared" si="2"/>
        <v>-255</v>
      </c>
      <c r="G28" s="14"/>
      <c r="H28" s="14"/>
      <c r="I28" s="14"/>
      <c r="J28" s="14"/>
      <c r="K28" s="14"/>
      <c r="L28" s="14"/>
      <c r="M28" s="14"/>
      <c r="N28" s="14"/>
    </row>
    <row r="29" spans="2:14" x14ac:dyDescent="0.25">
      <c r="B29" s="14">
        <v>11</v>
      </c>
      <c r="C29" s="14">
        <f>SUM(Tabelle11[11])</f>
        <v>2255</v>
      </c>
      <c r="D29" s="14">
        <f>M17</f>
        <v>1000</v>
      </c>
      <c r="E29" s="14">
        <f t="shared" si="1"/>
        <v>1255</v>
      </c>
      <c r="F29" s="14">
        <f t="shared" si="2"/>
        <v>-255</v>
      </c>
      <c r="G29" s="14"/>
      <c r="H29" s="14"/>
      <c r="I29" s="14"/>
      <c r="J29" s="14"/>
      <c r="K29" s="14"/>
      <c r="L29" s="14"/>
      <c r="M29" s="14"/>
      <c r="N29" s="14"/>
    </row>
    <row r="30" spans="2:14" x14ac:dyDescent="0.25">
      <c r="B30" s="14">
        <v>12</v>
      </c>
      <c r="C30" s="14">
        <f>SUM(Tabelle11[12])</f>
        <v>2255</v>
      </c>
      <c r="D30" s="14">
        <f>N17</f>
        <v>1000</v>
      </c>
      <c r="E30" s="14">
        <f t="shared" si="1"/>
        <v>1255</v>
      </c>
      <c r="F30" s="14">
        <f t="shared" si="2"/>
        <v>-255</v>
      </c>
      <c r="G30" s="14"/>
      <c r="H30" s="14"/>
      <c r="I30" s="14"/>
      <c r="J30" s="14"/>
      <c r="K30" s="14"/>
      <c r="L30" s="14"/>
      <c r="M30" s="14"/>
      <c r="N30" s="14"/>
    </row>
    <row r="31" spans="2:1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1">
    <mergeCell ref="Q3:U11"/>
  </mergeCells>
  <dataValidations count="1">
    <dataValidation type="list" allowBlank="1" showInputMessage="1" showErrorMessage="1" sqref="B2:B12">
      <formula1>INDIRECT(A2)</formula1>
    </dataValidation>
  </dataValidations>
  <pageMargins left="0.7" right="0.7" top="0.78740157499999996" bottom="0.78740157499999996" header="0.3" footer="0.3"/>
  <ignoredErrors>
    <ignoredError sqref="D20" formula="1"/>
  </ignoredErrors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Kategorie!$B$1:$I$1</xm:f>
          </x14:formula1>
          <xm:sqref>A2:A12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" sqref="B1:B12"/>
    </sheetView>
  </sheetViews>
  <sheetFormatPr baseColWidth="10" defaultRowHeight="15" x14ac:dyDescent="0.25"/>
  <sheetData>
    <row r="1" spans="1:2" x14ac:dyDescent="0.25">
      <c r="A1" t="s">
        <v>24</v>
      </c>
      <c r="B1">
        <v>1</v>
      </c>
    </row>
    <row r="2" spans="1:2" x14ac:dyDescent="0.25">
      <c r="A2" t="s">
        <v>25</v>
      </c>
      <c r="B2">
        <v>2</v>
      </c>
    </row>
    <row r="3" spans="1:2" x14ac:dyDescent="0.25">
      <c r="A3" t="s">
        <v>26</v>
      </c>
      <c r="B3">
        <v>3</v>
      </c>
    </row>
    <row r="4" spans="1:2" x14ac:dyDescent="0.25">
      <c r="A4" t="s">
        <v>27</v>
      </c>
      <c r="B4">
        <v>4</v>
      </c>
    </row>
    <row r="5" spans="1:2" x14ac:dyDescent="0.25">
      <c r="A5" t="s">
        <v>28</v>
      </c>
      <c r="B5">
        <v>5</v>
      </c>
    </row>
    <row r="6" spans="1:2" x14ac:dyDescent="0.25">
      <c r="A6" t="s">
        <v>29</v>
      </c>
      <c r="B6">
        <v>6</v>
      </c>
    </row>
    <row r="7" spans="1:2" x14ac:dyDescent="0.25">
      <c r="A7" t="s">
        <v>30</v>
      </c>
      <c r="B7">
        <v>7</v>
      </c>
    </row>
    <row r="8" spans="1:2" x14ac:dyDescent="0.25">
      <c r="A8" t="s">
        <v>31</v>
      </c>
      <c r="B8">
        <v>8</v>
      </c>
    </row>
    <row r="9" spans="1:2" x14ac:dyDescent="0.25">
      <c r="A9" t="s">
        <v>32</v>
      </c>
      <c r="B9">
        <v>9</v>
      </c>
    </row>
    <row r="10" spans="1:2" x14ac:dyDescent="0.25">
      <c r="A10" t="s">
        <v>33</v>
      </c>
      <c r="B10">
        <v>10</v>
      </c>
    </row>
    <row r="11" spans="1:2" x14ac:dyDescent="0.25">
      <c r="A11" t="s">
        <v>34</v>
      </c>
      <c r="B11">
        <v>11</v>
      </c>
    </row>
    <row r="12" spans="1:2" x14ac:dyDescent="0.25">
      <c r="A12" t="s">
        <v>35</v>
      </c>
      <c r="B12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Haushaltsbuch</vt:lpstr>
      <vt:lpstr>Kassenbuch</vt:lpstr>
      <vt:lpstr>Kategorie</vt:lpstr>
      <vt:lpstr>Budget</vt:lpstr>
      <vt:lpstr>datenbasis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Haushaltsbuch</dc:title>
  <dc:creator>Susu;Kostenlose-office-vorlagen.de</dc:creator>
  <cp:lastModifiedBy>Susu</cp:lastModifiedBy>
  <dcterms:created xsi:type="dcterms:W3CDTF">2017-10-04T11:57:03Z</dcterms:created>
  <dcterms:modified xsi:type="dcterms:W3CDTF">2017-10-05T12:52:38Z</dcterms:modified>
</cp:coreProperties>
</file>